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Hope Mowatt\Desktop\"/>
    </mc:Choice>
  </mc:AlternateContent>
  <bookViews>
    <workbookView xWindow="0" yWindow="0" windowWidth="19200" windowHeight="10788" activeTab="3"/>
  </bookViews>
  <sheets>
    <sheet name="2016" sheetId="2" r:id="rId1"/>
    <sheet name="2017" sheetId="3" r:id="rId2"/>
    <sheet name="2018" sheetId="4" r:id="rId3"/>
    <sheet name="2019" sheetId="5" r:id="rId4"/>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4" i="5" l="1"/>
  <c r="B26" i="5" l="1"/>
  <c r="B23" i="5" l="1"/>
  <c r="D51" i="4" l="1"/>
  <c r="B15" i="5" l="1"/>
  <c r="C16" i="5" s="1"/>
  <c r="D17" i="5" s="1"/>
  <c r="B9" i="5"/>
  <c r="D10" i="5" s="1"/>
  <c r="D11" i="5" s="1"/>
  <c r="D18" i="5" l="1"/>
  <c r="D28" i="5"/>
  <c r="B9" i="4"/>
  <c r="B27" i="4" s="1"/>
  <c r="B18" i="4"/>
  <c r="G7" i="4"/>
  <c r="G9" i="4" s="1"/>
  <c r="D29" i="5" l="1"/>
  <c r="D11" i="4"/>
  <c r="B17" i="4" l="1"/>
  <c r="B28" i="4" l="1"/>
  <c r="D35" i="4" l="1"/>
  <c r="C19" i="4" l="1"/>
  <c r="D20" i="4" s="1"/>
  <c r="D13" i="4"/>
  <c r="B28" i="3"/>
  <c r="B26" i="3"/>
  <c r="D35" i="3" s="1"/>
  <c r="B18" i="3"/>
  <c r="C19" i="3"/>
  <c r="D20" i="3"/>
  <c r="B17" i="3"/>
  <c r="B9" i="3"/>
  <c r="D11" i="3" s="1"/>
  <c r="D13" i="3"/>
  <c r="B17" i="2"/>
  <c r="B28" i="2"/>
  <c r="B26" i="2"/>
  <c r="D35" i="2" s="1"/>
  <c r="B18" i="2"/>
  <c r="C19" i="2"/>
  <c r="D20" i="2" s="1"/>
  <c r="B9" i="2"/>
  <c r="D11" i="2"/>
  <c r="D13" i="2"/>
  <c r="D22" i="2" l="1"/>
  <c r="D37" i="2" s="1"/>
  <c r="D22" i="3"/>
  <c r="D37" i="3" s="1"/>
  <c r="D22" i="4"/>
  <c r="D37" i="4" l="1"/>
  <c r="G22" i="4"/>
</calcChain>
</file>

<file path=xl/comments1.xml><?xml version="1.0" encoding="utf-8"?>
<comments xmlns="http://schemas.openxmlformats.org/spreadsheetml/2006/main">
  <authors>
    <author>Hope Mowatt</author>
  </authors>
  <commentList>
    <comment ref="B31" authorId="0" shapeId="0">
      <text>
        <r>
          <rPr>
            <b/>
            <sz val="9"/>
            <color indexed="81"/>
            <rFont val="Tahoma"/>
            <family val="2"/>
          </rPr>
          <t>Makeda Scott:</t>
        </r>
        <r>
          <rPr>
            <sz val="9"/>
            <color indexed="81"/>
            <rFont val="Tahoma"/>
            <family val="2"/>
          </rPr>
          <t xml:space="preserve">
Additional interest at 2.30%</t>
        </r>
      </text>
    </comment>
  </commentList>
</comments>
</file>

<file path=xl/comments2.xml><?xml version="1.0" encoding="utf-8"?>
<comments xmlns="http://schemas.openxmlformats.org/spreadsheetml/2006/main">
  <authors>
    <author>Hope Mowatt</author>
  </authors>
  <commentList>
    <comment ref="B31" authorId="0" shapeId="0">
      <text>
        <r>
          <rPr>
            <b/>
            <sz val="9"/>
            <color indexed="81"/>
            <rFont val="Tahoma"/>
            <family val="2"/>
          </rPr>
          <t>Makeda Scott:</t>
        </r>
        <r>
          <rPr>
            <sz val="9"/>
            <color indexed="81"/>
            <rFont val="Tahoma"/>
            <family val="2"/>
          </rPr>
          <t xml:space="preserve">
Additional interest at 2.30%</t>
        </r>
      </text>
    </comment>
  </commentList>
</comments>
</file>

<file path=xl/comments3.xml><?xml version="1.0" encoding="utf-8"?>
<comments xmlns="http://schemas.openxmlformats.org/spreadsheetml/2006/main">
  <authors>
    <author>Hope Mowatt</author>
  </authors>
  <commentList>
    <comment ref="B31" authorId="0" shapeId="0">
      <text>
        <r>
          <rPr>
            <b/>
            <sz val="9"/>
            <color indexed="81"/>
            <rFont val="Tahoma"/>
            <family val="2"/>
          </rPr>
          <t>Makeda Scott:</t>
        </r>
        <r>
          <rPr>
            <sz val="9"/>
            <color indexed="81"/>
            <rFont val="Tahoma"/>
            <family val="2"/>
          </rPr>
          <t xml:space="preserve">
Additional interest at 3.0%</t>
        </r>
      </text>
    </comment>
  </commentList>
</comments>
</file>

<file path=xl/comments4.xml><?xml version="1.0" encoding="utf-8"?>
<comments xmlns="http://schemas.openxmlformats.org/spreadsheetml/2006/main">
  <authors>
    <author>Hope Mowatt</author>
  </authors>
  <commentList>
    <comment ref="B26" authorId="0" shapeId="0">
      <text>
        <r>
          <rPr>
            <b/>
            <sz val="9"/>
            <color indexed="81"/>
            <rFont val="Tahoma"/>
            <family val="2"/>
          </rPr>
          <t>Makeda Scott:</t>
        </r>
        <r>
          <rPr>
            <sz val="9"/>
            <color indexed="81"/>
            <rFont val="Tahoma"/>
            <family val="2"/>
          </rPr>
          <t xml:space="preserve">
Additional interest at 2.6%</t>
        </r>
      </text>
    </comment>
  </commentList>
</comments>
</file>

<file path=xl/sharedStrings.xml><?xml version="1.0" encoding="utf-8"?>
<sst xmlns="http://schemas.openxmlformats.org/spreadsheetml/2006/main" count="88" uniqueCount="40">
  <si>
    <t>APPROPRIATION OF SURPLUS</t>
  </si>
  <si>
    <t>Recommendation</t>
  </si>
  <si>
    <t>$</t>
  </si>
  <si>
    <t>Available for Distribution</t>
  </si>
  <si>
    <t>Undistributed Surplus Carried Forward</t>
  </si>
  <si>
    <r>
      <t xml:space="preserve">  </t>
    </r>
    <r>
      <rPr>
        <b/>
        <sz val="14"/>
        <color indexed="8"/>
        <rFont val="Calibri"/>
        <family val="2"/>
      </rPr>
      <t>FIXING OF MAXIMUM LIABILITY</t>
    </r>
  </si>
  <si>
    <r>
      <t xml:space="preserve">BE IT RESOLVED THAT </t>
    </r>
    <r>
      <rPr>
        <sz val="12"/>
        <color indexed="8"/>
        <rFont val="Calibri"/>
        <family val="2"/>
      </rPr>
      <t>Article XVI Rule 72 be amended to read:</t>
    </r>
  </si>
  <si>
    <t>The Board of Directors may incur a liability in Voluntary Shares, deposits and/or loans from any source on such terms of payment and/or security as they think fit; provided that the total liability shall not exceed a ratio of twelve (12) times the Credit Union’s Capital and provided that the members in the Annual General Meeting by resolution have fixed the maximum liability that the Board of Directors may incur.</t>
  </si>
  <si>
    <t>For and on behalf of the Board of Directors:</t>
  </si>
  <si>
    <t>Eric Mardner</t>
  </si>
  <si>
    <t>Treasurer</t>
  </si>
  <si>
    <t>Less: Statutory Reserve 20% of Surplus</t>
  </si>
  <si>
    <t>Surplus</t>
  </si>
  <si>
    <t>Additional Interest to be distributed</t>
  </si>
  <si>
    <t># of shares 2,088,000</t>
  </si>
  <si>
    <t>Less:</t>
  </si>
  <si>
    <t>Donations</t>
  </si>
  <si>
    <t>Add:</t>
  </si>
  <si>
    <t>Add: Undistributed Surplus 1st January 2016</t>
  </si>
  <si>
    <t xml:space="preserve">         Additional projected for distribution 2015</t>
  </si>
  <si>
    <t xml:space="preserve">         Actual distribution 2015</t>
  </si>
  <si>
    <t>Surplus December 31, 2016</t>
  </si>
  <si>
    <t>Additional 20% Statutory Reserves</t>
  </si>
  <si>
    <t>Dividend on Permanent Shares @ 30%</t>
  </si>
  <si>
    <t>Surplus December 31, 2017</t>
  </si>
  <si>
    <t>Add: Undistributed Surplus 1st January 2017</t>
  </si>
  <si>
    <t xml:space="preserve">         Additional projected for distribution 2016</t>
  </si>
  <si>
    <t xml:space="preserve">         Actual distribution 2016</t>
  </si>
  <si>
    <t>Donations for 2016</t>
  </si>
  <si>
    <t>Dividend on Permanent Shares @ 40%</t>
  </si>
  <si>
    <t>Additional 50% Statutory Reserves</t>
  </si>
  <si>
    <t>Less: Statutory Reserve booked in 2017</t>
  </si>
  <si>
    <t>Add: Undistributed Surplus 1st January 2018</t>
  </si>
  <si>
    <t xml:space="preserve">         Additional projected for distribution 2017</t>
  </si>
  <si>
    <t xml:space="preserve">         Actual distribution 2017</t>
  </si>
  <si>
    <t>Surplus December 31, 2018</t>
  </si>
  <si>
    <t># of shares 2,137,000</t>
  </si>
  <si>
    <t>Additional Interest to be distributed (2.6%)</t>
  </si>
  <si>
    <t>Less: Statutory Reserve booked in 2018</t>
  </si>
  <si>
    <t>Dividend on Permanent Shares @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</si>
</sst>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_(* #,##0.000_);_(* \(#,##0.000\);_(* &quot;-&quot;???_);_(@_)"/>
  </numFmts>
  <fonts count="30" x14ac:knownFonts="1">
    <font>
      <sz val="11"/>
      <color theme="1"/>
      <name val="Calibri"/>
      <family val="2"/>
      <scheme val="minor"/>
    </font>
    <font>
      <b/>
      <sz val="14"/>
      <color indexed="8"/>
      <name val="Calibri"/>
      <family val="2"/>
    </font>
    <font>
      <sz val="12"/>
      <color indexed="8"/>
      <name val="Calibri"/>
      <family val="2"/>
    </font>
    <font>
      <b/>
      <sz val="9"/>
      <color indexed="81"/>
      <name val="Tahoma"/>
      <family val="2"/>
    </font>
    <font>
      <sz val="9"/>
      <color indexed="81"/>
      <name val="Tahoma"/>
      <family val="2"/>
    </font>
    <font>
      <sz val="11"/>
      <color theme="1"/>
      <name val="Calibri"/>
      <family val="2"/>
      <scheme val="minor"/>
    </font>
    <font>
      <b/>
      <sz val="11"/>
      <color theme="1"/>
      <name val="Calibri"/>
      <family val="2"/>
      <scheme val="minor"/>
    </font>
    <font>
      <i/>
      <sz val="12"/>
      <color rgb="FF000000"/>
      <name val="Arial"/>
      <family val="2"/>
    </font>
    <font>
      <sz val="12"/>
      <color rgb="FF000000"/>
      <name val="Arial"/>
      <family val="2"/>
    </font>
    <font>
      <sz val="11"/>
      <color rgb="FF000000"/>
      <name val="Arial"/>
      <family val="2"/>
    </font>
    <font>
      <sz val="11"/>
      <color theme="1"/>
      <name val="Arial"/>
      <family val="2"/>
    </font>
    <font>
      <u/>
      <sz val="11"/>
      <color theme="1"/>
      <name val="Arial"/>
      <family val="2"/>
    </font>
    <font>
      <b/>
      <u/>
      <sz val="11"/>
      <color theme="1"/>
      <name val="Arial"/>
      <family val="2"/>
    </font>
    <font>
      <u val="double"/>
      <sz val="11"/>
      <color theme="1"/>
      <name val="Arial"/>
      <family val="2"/>
    </font>
    <font>
      <b/>
      <i/>
      <sz val="12"/>
      <color rgb="FF000000"/>
      <name val="Arial"/>
      <family val="2"/>
    </font>
    <font>
      <b/>
      <sz val="12"/>
      <color rgb="FF000000"/>
      <name val="Arial"/>
      <family val="2"/>
    </font>
    <font>
      <sz val="12"/>
      <color theme="1"/>
      <name val="Arial"/>
      <family val="2"/>
    </font>
    <font>
      <i/>
      <sz val="12"/>
      <color theme="1"/>
      <name val="Arial"/>
      <family val="2"/>
    </font>
    <font>
      <u/>
      <sz val="12"/>
      <color theme="1"/>
      <name val="Arial"/>
      <family val="2"/>
    </font>
    <font>
      <b/>
      <i/>
      <sz val="12"/>
      <color theme="1"/>
      <name val="Arial"/>
      <family val="2"/>
    </font>
    <font>
      <b/>
      <sz val="12"/>
      <color theme="1"/>
      <name val="Arial"/>
      <family val="2"/>
    </font>
    <font>
      <b/>
      <sz val="12"/>
      <color theme="1"/>
      <name val="Calibri"/>
      <family val="2"/>
      <scheme val="minor"/>
    </font>
    <font>
      <sz val="12"/>
      <color theme="1"/>
      <name val="Calibri"/>
      <family val="2"/>
      <scheme val="minor"/>
    </font>
    <font>
      <sz val="12"/>
      <color rgb="FF000000"/>
      <name val="Cambria"/>
      <family val="1"/>
    </font>
    <font>
      <sz val="12"/>
      <color theme="1"/>
      <name val="Cambria"/>
      <family val="1"/>
    </font>
    <font>
      <u/>
      <sz val="12"/>
      <color theme="1"/>
      <name val="Cambria"/>
      <family val="1"/>
    </font>
    <font>
      <b/>
      <u/>
      <sz val="12"/>
      <color theme="1"/>
      <name val="Cambria"/>
      <family val="1"/>
    </font>
    <font>
      <b/>
      <u val="double"/>
      <sz val="12"/>
      <color theme="1"/>
      <name val="Cambria"/>
      <family val="1"/>
    </font>
    <font>
      <u/>
      <sz val="12"/>
      <color theme="1"/>
      <name val="Times New Roman"/>
      <family val="1"/>
    </font>
    <font>
      <sz val="18"/>
      <color theme="1"/>
      <name val="Calibri"/>
      <family val="2"/>
      <scheme val="minor"/>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5" fillId="0" borderId="0" applyFont="0" applyFill="0" applyBorder="0" applyAlignment="0" applyProtection="0"/>
  </cellStyleXfs>
  <cellXfs count="89">
    <xf numFmtId="0" fontId="0" fillId="0" borderId="0" xfId="0"/>
    <xf numFmtId="0" fontId="0" fillId="0" borderId="0" xfId="0" applyAlignment="1">
      <alignment wrapText="1"/>
    </xf>
    <xf numFmtId="0" fontId="7" fillId="0" borderId="0" xfId="0" applyFont="1" applyFill="1" applyAlignment="1">
      <alignment vertical="center"/>
    </xf>
    <xf numFmtId="3" fontId="7" fillId="0" borderId="0" xfId="0" applyNumberFormat="1" applyFont="1" applyFill="1" applyAlignment="1">
      <alignment vertical="center"/>
    </xf>
    <xf numFmtId="164" fontId="8" fillId="0" borderId="0" xfId="1" applyNumberFormat="1" applyFont="1" applyFill="1" applyAlignment="1">
      <alignment vertical="center"/>
    </xf>
    <xf numFmtId="3" fontId="0" fillId="0" borderId="0" xfId="0" applyNumberFormat="1"/>
    <xf numFmtId="3" fontId="9" fillId="0" borderId="0" xfId="0" applyNumberFormat="1" applyFont="1" applyAlignment="1">
      <alignment horizontal="right" vertical="center" wrapText="1"/>
    </xf>
    <xf numFmtId="3" fontId="10" fillId="0" borderId="0" xfId="0" applyNumberFormat="1" applyFont="1" applyAlignment="1">
      <alignment horizontal="right" vertical="center" wrapText="1"/>
    </xf>
    <xf numFmtId="164" fontId="0" fillId="0" borderId="0" xfId="0" applyNumberFormat="1"/>
    <xf numFmtId="0" fontId="0" fillId="0" borderId="0" xfId="0"/>
    <xf numFmtId="3" fontId="11" fillId="0" borderId="0" xfId="0" applyNumberFormat="1" applyFont="1" applyAlignment="1">
      <alignment horizontal="right" vertical="center" wrapText="1"/>
    </xf>
    <xf numFmtId="0" fontId="10" fillId="0" borderId="0" xfId="0" applyFont="1" applyAlignment="1">
      <alignment horizontal="right" vertical="center" wrapText="1"/>
    </xf>
    <xf numFmtId="164" fontId="5" fillId="0" borderId="0" xfId="1" applyNumberFormat="1" applyFont="1"/>
    <xf numFmtId="3" fontId="12" fillId="0" borderId="0" xfId="0" applyNumberFormat="1" applyFont="1" applyAlignment="1">
      <alignment horizontal="right" vertical="center" wrapText="1"/>
    </xf>
    <xf numFmtId="3" fontId="13" fillId="0" borderId="0" xfId="0" applyNumberFormat="1" applyFont="1" applyAlignment="1">
      <alignment horizontal="right" vertical="center" wrapText="1"/>
    </xf>
    <xf numFmtId="43" fontId="5" fillId="0" borderId="0" xfId="1" applyFont="1"/>
    <xf numFmtId="0" fontId="14" fillId="0" borderId="0" xfId="0" applyFont="1" applyFill="1" applyAlignment="1">
      <alignment vertical="center"/>
    </xf>
    <xf numFmtId="164" fontId="5" fillId="0" borderId="0" xfId="1" applyNumberFormat="1" applyFont="1" applyFill="1"/>
    <xf numFmtId="0" fontId="0" fillId="0" borderId="0" xfId="0" applyFill="1"/>
    <xf numFmtId="164" fontId="8" fillId="0" borderId="1" xfId="1" applyNumberFormat="1" applyFont="1" applyFill="1" applyBorder="1" applyAlignment="1">
      <alignment horizontal="center" vertical="center"/>
    </xf>
    <xf numFmtId="0" fontId="14" fillId="0" borderId="0" xfId="0" applyFont="1" applyFill="1" applyAlignment="1">
      <alignment horizontal="center" vertical="center"/>
    </xf>
    <xf numFmtId="164" fontId="15" fillId="0" borderId="0" xfId="1" applyNumberFormat="1" applyFont="1" applyFill="1" applyAlignment="1">
      <alignment horizontal="center" vertical="center"/>
    </xf>
    <xf numFmtId="164" fontId="8" fillId="0" borderId="0" xfId="1" applyNumberFormat="1" applyFont="1" applyFill="1" applyAlignment="1">
      <alignment horizontal="center" vertical="center"/>
    </xf>
    <xf numFmtId="164" fontId="16" fillId="0" borderId="0" xfId="1" applyNumberFormat="1" applyFont="1" applyFill="1" applyAlignment="1">
      <alignment horizontal="center" vertical="center"/>
    </xf>
    <xf numFmtId="0" fontId="17" fillId="0" borderId="0" xfId="0" applyFont="1" applyFill="1"/>
    <xf numFmtId="164" fontId="18" fillId="0" borderId="0" xfId="1" applyNumberFormat="1" applyFont="1" applyFill="1" applyAlignment="1">
      <alignment horizontal="center" vertical="center"/>
    </xf>
    <xf numFmtId="0" fontId="10" fillId="0" borderId="0" xfId="0" applyFont="1" applyFill="1"/>
    <xf numFmtId="164" fontId="8" fillId="0" borderId="0" xfId="1" applyNumberFormat="1" applyFont="1" applyFill="1" applyBorder="1" applyAlignment="1">
      <alignment horizontal="center" vertical="center"/>
    </xf>
    <xf numFmtId="164" fontId="0" fillId="0" borderId="0" xfId="0" applyNumberFormat="1" applyFill="1"/>
    <xf numFmtId="0" fontId="19" fillId="0" borderId="0" xfId="0" applyFont="1" applyFill="1"/>
    <xf numFmtId="43" fontId="5" fillId="0" borderId="0" xfId="1" applyFont="1" applyFill="1"/>
    <xf numFmtId="164" fontId="16" fillId="0" borderId="0" xfId="0" applyNumberFormat="1" applyFont="1" applyFill="1"/>
    <xf numFmtId="164" fontId="20" fillId="0" borderId="0" xfId="1" applyNumberFormat="1" applyFont="1" applyFill="1" applyAlignment="1">
      <alignment horizontal="center"/>
    </xf>
    <xf numFmtId="164" fontId="16" fillId="0" borderId="0" xfId="1" applyNumberFormat="1" applyFont="1" applyFill="1"/>
    <xf numFmtId="43" fontId="16" fillId="0" borderId="0" xfId="1" applyFont="1" applyFill="1"/>
    <xf numFmtId="164" fontId="16" fillId="0" borderId="1" xfId="1" applyNumberFormat="1" applyFont="1" applyFill="1" applyBorder="1"/>
    <xf numFmtId="164" fontId="15" fillId="0" borderId="1" xfId="1" applyNumberFormat="1" applyFont="1" applyFill="1" applyBorder="1" applyAlignment="1">
      <alignment horizontal="center" vertical="center"/>
    </xf>
    <xf numFmtId="0" fontId="6" fillId="0" borderId="0" xfId="0" applyFont="1" applyFill="1" applyAlignment="1">
      <alignment vertical="center"/>
    </xf>
    <xf numFmtId="0" fontId="21" fillId="0" borderId="0" xfId="0" applyFont="1" applyFill="1" applyAlignment="1">
      <alignment vertical="center"/>
    </xf>
    <xf numFmtId="0" fontId="22" fillId="0" borderId="0" xfId="0" applyFont="1" applyFill="1" applyAlignment="1">
      <alignment vertical="center" wrapText="1"/>
    </xf>
    <xf numFmtId="0" fontId="0" fillId="0" borderId="0" xfId="0" applyFill="1" applyAlignment="1">
      <alignment wrapText="1"/>
    </xf>
    <xf numFmtId="164" fontId="5" fillId="0" borderId="0" xfId="1" applyNumberFormat="1" applyFont="1" applyFill="1" applyAlignment="1">
      <alignment wrapText="1"/>
    </xf>
    <xf numFmtId="0" fontId="22" fillId="0" borderId="0" xfId="0" applyFont="1" applyFill="1" applyAlignment="1">
      <alignment vertical="center"/>
    </xf>
    <xf numFmtId="3" fontId="10" fillId="0" borderId="0" xfId="0" applyNumberFormat="1" applyFont="1" applyFill="1" applyAlignment="1">
      <alignment horizontal="right" vertical="center" wrapText="1"/>
    </xf>
    <xf numFmtId="3" fontId="11" fillId="0" borderId="0" xfId="0" applyNumberFormat="1" applyFont="1" applyFill="1" applyAlignment="1">
      <alignment horizontal="right" vertical="center" wrapText="1"/>
    </xf>
    <xf numFmtId="3" fontId="0" fillId="0" borderId="0" xfId="0" applyNumberFormat="1" applyFill="1"/>
    <xf numFmtId="3" fontId="9" fillId="0" borderId="0" xfId="0" applyNumberFormat="1" applyFont="1" applyFill="1" applyAlignment="1">
      <alignment horizontal="right" vertical="center" wrapText="1"/>
    </xf>
    <xf numFmtId="0" fontId="10" fillId="0" borderId="0" xfId="0" applyFont="1" applyFill="1" applyAlignment="1">
      <alignment horizontal="right" vertical="center" wrapText="1"/>
    </xf>
    <xf numFmtId="3" fontId="12" fillId="0" borderId="0" xfId="0" applyNumberFormat="1" applyFont="1" applyFill="1" applyAlignment="1">
      <alignment horizontal="right" vertical="center" wrapText="1"/>
    </xf>
    <xf numFmtId="3" fontId="13" fillId="0" borderId="0" xfId="0" applyNumberFormat="1" applyFont="1" applyFill="1" applyAlignment="1">
      <alignment horizontal="right" vertical="center" wrapText="1"/>
    </xf>
    <xf numFmtId="1" fontId="5" fillId="0" borderId="0" xfId="1" applyNumberFormat="1" applyFont="1"/>
    <xf numFmtId="0" fontId="0" fillId="0" borderId="0" xfId="0" applyFill="1" applyBorder="1"/>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0" applyFill="1"/>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0" applyFill="1"/>
    <xf numFmtId="0" fontId="0" fillId="0" borderId="0" xfId="0" applyFill="1"/>
    <xf numFmtId="43" fontId="16" fillId="0" borderId="0" xfId="0" applyNumberFormat="1" applyFont="1" applyFill="1"/>
    <xf numFmtId="0" fontId="0" fillId="0" borderId="0" xfId="0" applyFill="1"/>
    <xf numFmtId="43" fontId="0" fillId="0" borderId="0" xfId="1" applyFont="1"/>
    <xf numFmtId="43" fontId="11" fillId="0" borderId="0" xfId="1" applyFont="1" applyFill="1" applyAlignment="1">
      <alignment horizontal="right" vertical="center" wrapText="1"/>
    </xf>
    <xf numFmtId="43" fontId="0" fillId="0" borderId="0" xfId="0" applyNumberFormat="1"/>
    <xf numFmtId="3" fontId="23" fillId="0" borderId="0" xfId="0" applyNumberFormat="1" applyFont="1" applyFill="1" applyAlignment="1">
      <alignment horizontal="right" vertical="center" wrapText="1"/>
    </xf>
    <xf numFmtId="164" fontId="0" fillId="0" borderId="0" xfId="1" applyNumberFormat="1" applyFont="1" applyFill="1"/>
    <xf numFmtId="3" fontId="24" fillId="0" borderId="0" xfId="0" applyNumberFormat="1" applyFont="1" applyFill="1" applyAlignment="1">
      <alignment horizontal="right" vertical="center" wrapText="1"/>
    </xf>
    <xf numFmtId="0" fontId="24" fillId="0" borderId="0" xfId="0" applyFont="1" applyFill="1" applyAlignment="1">
      <alignment horizontal="right" vertical="center" wrapText="1"/>
    </xf>
    <xf numFmtId="3" fontId="25" fillId="0" borderId="0" xfId="0" applyNumberFormat="1" applyFont="1" applyFill="1" applyAlignment="1">
      <alignment horizontal="right" vertical="center" wrapText="1"/>
    </xf>
    <xf numFmtId="3" fontId="26" fillId="0" borderId="0" xfId="0" applyNumberFormat="1" applyFont="1" applyFill="1" applyAlignment="1">
      <alignment horizontal="right" vertical="center" wrapText="1"/>
    </xf>
    <xf numFmtId="0" fontId="0" fillId="0" borderId="0" xfId="0" applyFill="1" applyAlignment="1">
      <alignment vertical="top" wrapText="1"/>
    </xf>
    <xf numFmtId="3" fontId="27" fillId="0" borderId="0" xfId="0" applyNumberFormat="1" applyFont="1" applyFill="1" applyAlignment="1">
      <alignment horizontal="right" vertical="center" wrapText="1"/>
    </xf>
    <xf numFmtId="3" fontId="28" fillId="0" borderId="0" xfId="0" applyNumberFormat="1" applyFont="1"/>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0" applyFill="1"/>
    <xf numFmtId="43" fontId="0" fillId="0" borderId="0" xfId="1" applyFont="1" applyFill="1"/>
    <xf numFmtId="43" fontId="0" fillId="0" borderId="0" xfId="0" applyNumberFormat="1" applyFill="1"/>
    <xf numFmtId="43" fontId="29" fillId="0" borderId="0" xfId="1" applyFont="1" applyFill="1"/>
    <xf numFmtId="43" fontId="29" fillId="0" borderId="0" xfId="1" applyFont="1" applyFill="1" applyAlignment="1">
      <alignment wrapText="1"/>
    </xf>
    <xf numFmtId="0" fontId="29" fillId="0" borderId="0" xfId="0" applyFont="1" applyFill="1"/>
    <xf numFmtId="43" fontId="29" fillId="0" borderId="1" xfId="1" applyFont="1" applyFill="1" applyBorder="1"/>
    <xf numFmtId="43" fontId="29" fillId="0" borderId="0" xfId="0" applyNumberFormat="1" applyFont="1" applyFill="1"/>
    <xf numFmtId="165" fontId="29" fillId="0" borderId="0" xfId="0" applyNumberFormat="1" applyFont="1" applyFill="1"/>
    <xf numFmtId="0" fontId="0" fillId="0" borderId="0" xfId="0" applyNumberFormat="1" applyFont="1" applyFill="1" applyProtection="1">
      <protection locked="0"/>
    </xf>
    <xf numFmtId="0" fontId="14" fillId="0" borderId="0" xfId="0" applyFont="1" applyFill="1" applyAlignment="1">
      <alignment vertical="center"/>
    </xf>
    <xf numFmtId="0" fontId="14" fillId="0" borderId="0" xfId="0" applyFont="1" applyFill="1" applyAlignment="1">
      <alignment horizontal="center" vertical="center"/>
    </xf>
    <xf numFmtId="0" fontId="0" fillId="0" borderId="0" xfId="0" applyFill="1"/>
    <xf numFmtId="0" fontId="22" fillId="0" borderId="0" xfId="0"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113"/>
  <sheetViews>
    <sheetView workbookViewId="0">
      <selection activeCell="A31" sqref="A31"/>
    </sheetView>
  </sheetViews>
  <sheetFormatPr defaultRowHeight="14.4" x14ac:dyDescent="0.3"/>
  <cols>
    <col min="1" max="1" width="61.109375" style="18" bestFit="1" customWidth="1"/>
    <col min="2" max="2" width="17.5546875" style="18" bestFit="1" customWidth="1"/>
    <col min="3" max="3" width="13.6640625" style="18" customWidth="1"/>
    <col min="4" max="4" width="15" style="18" bestFit="1" customWidth="1"/>
    <col min="5" max="6" width="13.33203125" bestFit="1" customWidth="1"/>
  </cols>
  <sheetData>
    <row r="1" spans="1:4" ht="15.6" x14ac:dyDescent="0.3">
      <c r="A1" s="85" t="s">
        <v>0</v>
      </c>
      <c r="B1" s="85"/>
      <c r="C1" s="16"/>
      <c r="D1" s="17"/>
    </row>
    <row r="2" spans="1:4" ht="15" x14ac:dyDescent="0.3">
      <c r="B2" s="27"/>
      <c r="C2" s="27"/>
      <c r="D2" s="17"/>
    </row>
    <row r="3" spans="1:4" x14ac:dyDescent="0.3">
      <c r="B3" s="51"/>
      <c r="C3" s="51"/>
      <c r="D3" s="17"/>
    </row>
    <row r="4" spans="1:4" ht="15.6" x14ac:dyDescent="0.3">
      <c r="A4" s="16" t="s">
        <v>1</v>
      </c>
      <c r="D4" s="17"/>
    </row>
    <row r="5" spans="1:4" ht="15.6" x14ac:dyDescent="0.3">
      <c r="B5" s="86">
        <v>2016</v>
      </c>
      <c r="C5" s="86"/>
      <c r="D5" s="86"/>
    </row>
    <row r="6" spans="1:4" ht="15.6" x14ac:dyDescent="0.3">
      <c r="B6" s="20" t="s">
        <v>2</v>
      </c>
      <c r="C6" s="20"/>
      <c r="D6" s="21" t="s">
        <v>2</v>
      </c>
    </row>
    <row r="7" spans="1:4" ht="15.6" x14ac:dyDescent="0.3">
      <c r="A7" s="2" t="s">
        <v>21</v>
      </c>
      <c r="D7" s="22">
        <v>5548192</v>
      </c>
    </row>
    <row r="8" spans="1:4" x14ac:dyDescent="0.3">
      <c r="D8" s="17"/>
    </row>
    <row r="9" spans="1:4" ht="15.6" x14ac:dyDescent="0.3">
      <c r="A9" s="2" t="s">
        <v>11</v>
      </c>
      <c r="B9" s="23">
        <f>D7*0.2</f>
        <v>1109638.4000000001</v>
      </c>
      <c r="C9" s="23"/>
      <c r="D9" s="22"/>
    </row>
    <row r="10" spans="1:4" ht="15.6" x14ac:dyDescent="0.3">
      <c r="A10" s="2"/>
      <c r="B10" s="23"/>
      <c r="C10" s="23"/>
      <c r="D10" s="22"/>
    </row>
    <row r="11" spans="1:4" ht="15.6" x14ac:dyDescent="0.3">
      <c r="A11" s="24"/>
      <c r="B11" s="25"/>
      <c r="C11" s="25"/>
      <c r="D11" s="19">
        <f>-SUM(B9:B10)</f>
        <v>-1109638.4000000001</v>
      </c>
    </row>
    <row r="12" spans="1:4" ht="15" x14ac:dyDescent="0.3">
      <c r="A12" s="26"/>
      <c r="D12" s="22"/>
    </row>
    <row r="13" spans="1:4" ht="15.6" x14ac:dyDescent="0.3">
      <c r="A13" s="24" t="s">
        <v>12</v>
      </c>
      <c r="D13" s="22">
        <f>D7+D11</f>
        <v>4438553.5999999996</v>
      </c>
    </row>
    <row r="14" spans="1:4" x14ac:dyDescent="0.3">
      <c r="D14" s="17"/>
    </row>
    <row r="15" spans="1:4" s="9" customFormat="1" ht="15.6" x14ac:dyDescent="0.3">
      <c r="A15" s="2" t="s">
        <v>17</v>
      </c>
      <c r="B15" s="18"/>
      <c r="C15" s="18"/>
      <c r="D15" s="17"/>
    </row>
    <row r="16" spans="1:4" ht="15.6" x14ac:dyDescent="0.3">
      <c r="A16" s="2" t="s">
        <v>18</v>
      </c>
      <c r="C16" s="22">
        <v>524636.1400000006</v>
      </c>
      <c r="D16" s="22"/>
    </row>
    <row r="17" spans="1:5" ht="15.6" x14ac:dyDescent="0.3">
      <c r="A17" s="2" t="s">
        <v>19</v>
      </c>
      <c r="B17" s="22">
        <f>835200+2386312+60000</f>
        <v>3281512</v>
      </c>
      <c r="C17" s="22"/>
      <c r="D17" s="22"/>
    </row>
    <row r="18" spans="1:5" ht="15.6" x14ac:dyDescent="0.3">
      <c r="A18" s="2" t="s">
        <v>20</v>
      </c>
      <c r="B18" s="19">
        <f>-835200-2385795-66000-60000-6001</f>
        <v>-3352996</v>
      </c>
      <c r="C18" s="27"/>
      <c r="D18" s="22"/>
    </row>
    <row r="19" spans="1:5" ht="15.6" x14ac:dyDescent="0.3">
      <c r="A19" s="2"/>
      <c r="B19" s="22"/>
      <c r="C19" s="19">
        <f>SUM(B17:B18)</f>
        <v>-71484</v>
      </c>
      <c r="D19" s="22"/>
    </row>
    <row r="20" spans="1:5" ht="15.6" x14ac:dyDescent="0.3">
      <c r="A20" s="2"/>
      <c r="D20" s="19">
        <f>SUM(C16:C19)</f>
        <v>453152.1400000006</v>
      </c>
      <c r="E20" s="8"/>
    </row>
    <row r="21" spans="1:5" x14ac:dyDescent="0.3">
      <c r="D21" s="17"/>
      <c r="E21" s="8"/>
    </row>
    <row r="22" spans="1:5" ht="15.6" x14ac:dyDescent="0.3">
      <c r="A22" s="16" t="s">
        <v>3</v>
      </c>
      <c r="B22" s="28"/>
      <c r="C22" s="28"/>
      <c r="D22" s="21">
        <f>SUM(D13:D20)</f>
        <v>4891705.74</v>
      </c>
      <c r="E22" s="8"/>
    </row>
    <row r="23" spans="1:5" ht="15.6" x14ac:dyDescent="0.3">
      <c r="A23" s="16"/>
      <c r="D23" s="21"/>
      <c r="E23" s="50"/>
    </row>
    <row r="24" spans="1:5" ht="15.6" x14ac:dyDescent="0.3">
      <c r="A24" s="29" t="s">
        <v>15</v>
      </c>
      <c r="D24" s="30"/>
    </row>
    <row r="25" spans="1:5" ht="15.6" x14ac:dyDescent="0.3">
      <c r="A25" s="24"/>
      <c r="D25" s="17"/>
    </row>
    <row r="26" spans="1:5" ht="15.6" x14ac:dyDescent="0.3">
      <c r="A26" s="24" t="s">
        <v>22</v>
      </c>
      <c r="B26" s="31">
        <f>D7*20%</f>
        <v>1109638.4000000001</v>
      </c>
      <c r="C26" s="31"/>
      <c r="D26" s="17"/>
    </row>
    <row r="27" spans="1:5" ht="15.6" x14ac:dyDescent="0.3">
      <c r="A27" s="24"/>
      <c r="D27" s="17"/>
    </row>
    <row r="28" spans="1:5" ht="15.6" x14ac:dyDescent="0.3">
      <c r="A28" s="2" t="s">
        <v>23</v>
      </c>
      <c r="B28" s="4">
        <f>2088000*30%</f>
        <v>626400</v>
      </c>
      <c r="C28" s="4"/>
      <c r="D28" s="17"/>
    </row>
    <row r="29" spans="1:5" ht="15.6" x14ac:dyDescent="0.3">
      <c r="A29" s="2" t="s">
        <v>14</v>
      </c>
      <c r="B29" s="3"/>
      <c r="C29" s="3"/>
      <c r="D29" s="32"/>
    </row>
    <row r="30" spans="1:5" ht="15.6" x14ac:dyDescent="0.3">
      <c r="A30" s="2"/>
      <c r="B30" s="3"/>
      <c r="C30" s="3"/>
      <c r="D30" s="32"/>
    </row>
    <row r="31" spans="1:5" ht="15.6" x14ac:dyDescent="0.3">
      <c r="A31" s="2" t="s">
        <v>13</v>
      </c>
      <c r="B31" s="33">
        <v>2932617.86</v>
      </c>
      <c r="C31" s="33"/>
      <c r="D31" s="17"/>
      <c r="E31" s="15"/>
    </row>
    <row r="32" spans="1:5" ht="15.6" x14ac:dyDescent="0.3">
      <c r="A32" s="2"/>
      <c r="B32" s="34"/>
      <c r="C32" s="34"/>
      <c r="D32" s="17"/>
    </row>
    <row r="33" spans="1:6" ht="15.6" x14ac:dyDescent="0.3">
      <c r="A33" s="2" t="s">
        <v>16</v>
      </c>
      <c r="B33" s="35">
        <v>60000</v>
      </c>
      <c r="C33" s="33"/>
      <c r="D33" s="17"/>
    </row>
    <row r="34" spans="1:6" ht="15.6" x14ac:dyDescent="0.3">
      <c r="A34" s="2"/>
      <c r="D34" s="17"/>
    </row>
    <row r="35" spans="1:6" ht="15.6" x14ac:dyDescent="0.3">
      <c r="A35" s="2"/>
      <c r="D35" s="35">
        <f>B26+B28+B31+B33</f>
        <v>4728656.26</v>
      </c>
    </row>
    <row r="36" spans="1:6" x14ac:dyDescent="0.3">
      <c r="D36" s="17"/>
    </row>
    <row r="37" spans="1:6" ht="15.6" x14ac:dyDescent="0.3">
      <c r="A37" s="16" t="s">
        <v>4</v>
      </c>
      <c r="D37" s="36">
        <f>D22-D35</f>
        <v>163049.48000000045</v>
      </c>
    </row>
    <row r="38" spans="1:6" x14ac:dyDescent="0.3">
      <c r="D38" s="17"/>
    </row>
    <row r="39" spans="1:6" x14ac:dyDescent="0.3">
      <c r="D39" s="17"/>
    </row>
    <row r="40" spans="1:6" x14ac:dyDescent="0.3">
      <c r="A40" s="87"/>
      <c r="B40" s="87"/>
      <c r="C40" s="87"/>
      <c r="D40" s="87"/>
    </row>
    <row r="41" spans="1:6" ht="18" x14ac:dyDescent="0.3">
      <c r="A41" s="37" t="s">
        <v>5</v>
      </c>
      <c r="D41" s="17"/>
    </row>
    <row r="42" spans="1:6" ht="15.6" x14ac:dyDescent="0.3">
      <c r="A42" s="38" t="s">
        <v>6</v>
      </c>
      <c r="D42" s="17"/>
      <c r="F42" s="12"/>
    </row>
    <row r="43" spans="1:6" ht="89.25" customHeight="1" x14ac:dyDescent="0.3">
      <c r="A43" s="88" t="s">
        <v>7</v>
      </c>
      <c r="B43" s="88"/>
      <c r="C43" s="88"/>
      <c r="D43" s="88"/>
    </row>
    <row r="44" spans="1:6" ht="15.6" x14ac:dyDescent="0.3">
      <c r="A44" s="39" t="s">
        <v>8</v>
      </c>
      <c r="B44" s="40"/>
      <c r="C44" s="40"/>
      <c r="D44" s="41"/>
    </row>
    <row r="45" spans="1:6" ht="15.6" x14ac:dyDescent="0.3">
      <c r="A45" s="42" t="s">
        <v>9</v>
      </c>
      <c r="D45" s="17"/>
    </row>
    <row r="46" spans="1:6" ht="15.6" x14ac:dyDescent="0.3">
      <c r="A46" s="38" t="s">
        <v>10</v>
      </c>
      <c r="D46" s="17"/>
    </row>
    <row r="47" spans="1:6" x14ac:dyDescent="0.3">
      <c r="D47" s="17"/>
    </row>
    <row r="48" spans="1:6" x14ac:dyDescent="0.3">
      <c r="D48" s="43"/>
    </row>
    <row r="50" spans="4:6" x14ac:dyDescent="0.3">
      <c r="D50" s="44"/>
    </row>
    <row r="51" spans="4:6" x14ac:dyDescent="0.3">
      <c r="D51" s="45"/>
    </row>
    <row r="55" spans="4:6" x14ac:dyDescent="0.3">
      <c r="D55" s="46"/>
      <c r="F55" s="7"/>
    </row>
    <row r="56" spans="4:6" x14ac:dyDescent="0.3">
      <c r="D56" s="40"/>
      <c r="F56" s="7"/>
    </row>
    <row r="57" spans="4:6" x14ac:dyDescent="0.3">
      <c r="D57" s="43"/>
      <c r="F57" s="1"/>
    </row>
    <row r="58" spans="4:6" x14ac:dyDescent="0.3">
      <c r="D58" s="43"/>
      <c r="F58" s="7"/>
    </row>
    <row r="59" spans="4:6" x14ac:dyDescent="0.3">
      <c r="D59" s="43"/>
      <c r="F59" s="7"/>
    </row>
    <row r="60" spans="4:6" x14ac:dyDescent="0.3">
      <c r="D60" s="43"/>
      <c r="F60" s="7"/>
    </row>
    <row r="61" spans="4:6" x14ac:dyDescent="0.3">
      <c r="D61" s="43"/>
      <c r="F61" s="7"/>
    </row>
    <row r="62" spans="4:6" x14ac:dyDescent="0.3">
      <c r="D62" s="43"/>
      <c r="F62" s="7"/>
    </row>
    <row r="63" spans="4:6" x14ac:dyDescent="0.3">
      <c r="D63" s="43"/>
      <c r="F63" s="11"/>
    </row>
    <row r="64" spans="4:6" x14ac:dyDescent="0.3">
      <c r="D64" s="43"/>
      <c r="F64" s="7"/>
    </row>
    <row r="65" spans="4:6" x14ac:dyDescent="0.3">
      <c r="D65" s="43"/>
      <c r="F65" s="7"/>
    </row>
    <row r="66" spans="4:6" x14ac:dyDescent="0.3">
      <c r="D66" s="44"/>
      <c r="F66" s="10"/>
    </row>
    <row r="67" spans="4:6" x14ac:dyDescent="0.3">
      <c r="D67" s="45"/>
      <c r="F67" s="5"/>
    </row>
    <row r="69" spans="4:6" x14ac:dyDescent="0.3">
      <c r="D69" s="45"/>
    </row>
    <row r="71" spans="4:6" x14ac:dyDescent="0.3">
      <c r="D71" s="43"/>
      <c r="F71" s="7"/>
    </row>
    <row r="72" spans="4:6" x14ac:dyDescent="0.3">
      <c r="D72" s="47"/>
      <c r="F72" s="11"/>
    </row>
    <row r="73" spans="4:6" x14ac:dyDescent="0.3">
      <c r="D73" s="43"/>
      <c r="F73" s="7"/>
    </row>
    <row r="74" spans="4:6" x14ac:dyDescent="0.3">
      <c r="D74" s="43"/>
      <c r="F74" s="7"/>
    </row>
    <row r="75" spans="4:6" x14ac:dyDescent="0.3">
      <c r="D75" s="44"/>
      <c r="F75" s="10"/>
    </row>
    <row r="76" spans="4:6" x14ac:dyDescent="0.3">
      <c r="D76" s="45"/>
      <c r="F76" s="5"/>
    </row>
    <row r="77" spans="4:6" x14ac:dyDescent="0.3">
      <c r="D77" s="45"/>
    </row>
    <row r="87" spans="4:5" x14ac:dyDescent="0.3">
      <c r="D87" s="46"/>
      <c r="E87" s="6"/>
    </row>
    <row r="88" spans="4:5" x14ac:dyDescent="0.3">
      <c r="D88" s="40"/>
      <c r="E88" s="1"/>
    </row>
    <row r="89" spans="4:5" x14ac:dyDescent="0.3">
      <c r="D89" s="43"/>
      <c r="E89" s="7"/>
    </row>
    <row r="90" spans="4:5" x14ac:dyDescent="0.3">
      <c r="D90" s="43"/>
      <c r="E90" s="7"/>
    </row>
    <row r="91" spans="4:5" x14ac:dyDescent="0.3">
      <c r="D91" s="43"/>
      <c r="E91" s="7"/>
    </row>
    <row r="92" spans="4:5" x14ac:dyDescent="0.3">
      <c r="D92" s="43"/>
      <c r="E92" s="7"/>
    </row>
    <row r="93" spans="4:5" x14ac:dyDescent="0.3">
      <c r="D93" s="43"/>
      <c r="E93" s="7"/>
    </row>
    <row r="94" spans="4:5" x14ac:dyDescent="0.3">
      <c r="D94" s="43"/>
      <c r="E94" s="7"/>
    </row>
    <row r="95" spans="4:5" x14ac:dyDescent="0.3">
      <c r="D95" s="43"/>
      <c r="E95" s="7"/>
    </row>
    <row r="96" spans="4:5" x14ac:dyDescent="0.3">
      <c r="D96" s="43"/>
      <c r="E96" s="7"/>
    </row>
    <row r="97" spans="4:5" x14ac:dyDescent="0.3">
      <c r="D97" s="43"/>
      <c r="E97" s="7"/>
    </row>
    <row r="98" spans="4:5" x14ac:dyDescent="0.3">
      <c r="D98" s="44"/>
      <c r="E98" s="10"/>
    </row>
    <row r="99" spans="4:5" x14ac:dyDescent="0.3">
      <c r="D99" s="48"/>
      <c r="E99" s="13"/>
    </row>
    <row r="105" spans="4:5" x14ac:dyDescent="0.3">
      <c r="D105" s="43"/>
      <c r="E105" s="7"/>
    </row>
    <row r="106" spans="4:5" x14ac:dyDescent="0.3">
      <c r="D106" s="47"/>
      <c r="E106" s="11"/>
    </row>
    <row r="107" spans="4:5" x14ac:dyDescent="0.3">
      <c r="D107" s="43"/>
      <c r="E107" s="7"/>
    </row>
    <row r="108" spans="4:5" x14ac:dyDescent="0.3">
      <c r="D108" s="43"/>
      <c r="E108" s="7"/>
    </row>
    <row r="109" spans="4:5" x14ac:dyDescent="0.3">
      <c r="D109" s="44"/>
      <c r="E109" s="10"/>
    </row>
    <row r="110" spans="4:5" x14ac:dyDescent="0.3">
      <c r="D110" s="49"/>
      <c r="E110" s="14"/>
    </row>
    <row r="112" spans="4:5" x14ac:dyDescent="0.3">
      <c r="D112" s="49"/>
      <c r="E112" s="14"/>
    </row>
    <row r="113" spans="4:5" x14ac:dyDescent="0.3">
      <c r="D113" s="45"/>
      <c r="E113" s="5"/>
    </row>
  </sheetData>
  <mergeCells count="4">
    <mergeCell ref="A1:B1"/>
    <mergeCell ref="B5:D5"/>
    <mergeCell ref="A40:D40"/>
    <mergeCell ref="A43:D43"/>
  </mergeCells>
  <pageMargins left="0.7" right="0.7" top="0.75" bottom="0.75" header="0.3" footer="0.3"/>
  <pageSetup orientation="portrait" horizontalDpi="4294967293" verticalDpi="4294967293"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0"/>
  <sheetViews>
    <sheetView topLeftCell="A4" workbookViewId="0">
      <selection activeCell="A9" sqref="A9"/>
    </sheetView>
  </sheetViews>
  <sheetFormatPr defaultRowHeight="14.4" x14ac:dyDescent="0.3"/>
  <cols>
    <col min="1" max="1" width="47" customWidth="1"/>
    <col min="2" max="2" width="16.5546875" customWidth="1"/>
    <col min="3" max="3" width="15.33203125" customWidth="1"/>
    <col min="4" max="4" width="18.109375" customWidth="1"/>
  </cols>
  <sheetData>
    <row r="1" spans="1:4" ht="15.6" x14ac:dyDescent="0.3">
      <c r="A1" s="85" t="s">
        <v>0</v>
      </c>
      <c r="B1" s="85"/>
      <c r="C1" s="52"/>
      <c r="D1" s="17"/>
    </row>
    <row r="2" spans="1:4" ht="15" x14ac:dyDescent="0.3">
      <c r="A2" s="54"/>
      <c r="B2" s="27"/>
      <c r="C2" s="27"/>
      <c r="D2" s="17"/>
    </row>
    <row r="3" spans="1:4" x14ac:dyDescent="0.3">
      <c r="A3" s="54"/>
      <c r="B3" s="51"/>
      <c r="C3" s="51"/>
      <c r="D3" s="17"/>
    </row>
    <row r="4" spans="1:4" ht="15.6" x14ac:dyDescent="0.3">
      <c r="A4" s="52" t="s">
        <v>1</v>
      </c>
      <c r="B4" s="54"/>
      <c r="C4" s="54"/>
      <c r="D4" s="17"/>
    </row>
    <row r="5" spans="1:4" ht="15.6" x14ac:dyDescent="0.3">
      <c r="A5" s="54"/>
      <c r="B5" s="86">
        <v>2017</v>
      </c>
      <c r="C5" s="86"/>
      <c r="D5" s="86"/>
    </row>
    <row r="6" spans="1:4" ht="15.6" x14ac:dyDescent="0.3">
      <c r="A6" s="54"/>
      <c r="B6" s="53" t="s">
        <v>2</v>
      </c>
      <c r="C6" s="53"/>
      <c r="D6" s="21" t="s">
        <v>2</v>
      </c>
    </row>
    <row r="7" spans="1:4" ht="15.6" x14ac:dyDescent="0.3">
      <c r="A7" s="2" t="s">
        <v>21</v>
      </c>
      <c r="B7" s="54"/>
      <c r="C7" s="54"/>
      <c r="D7" s="22">
        <v>5548192</v>
      </c>
    </row>
    <row r="8" spans="1:4" x14ac:dyDescent="0.3">
      <c r="A8" s="54"/>
      <c r="B8" s="54"/>
      <c r="C8" s="54"/>
      <c r="D8" s="17"/>
    </row>
    <row r="9" spans="1:4" ht="15.6" x14ac:dyDescent="0.3">
      <c r="A9" s="2" t="s">
        <v>11</v>
      </c>
      <c r="B9" s="23">
        <f>D7*0.2</f>
        <v>1109638.4000000001</v>
      </c>
      <c r="C9" s="23"/>
      <c r="D9" s="22"/>
    </row>
    <row r="10" spans="1:4" ht="15.6" x14ac:dyDescent="0.3">
      <c r="A10" s="2"/>
      <c r="B10" s="23"/>
      <c r="C10" s="23"/>
      <c r="D10" s="22"/>
    </row>
    <row r="11" spans="1:4" ht="15.6" x14ac:dyDescent="0.3">
      <c r="A11" s="24"/>
      <c r="B11" s="25"/>
      <c r="C11" s="25"/>
      <c r="D11" s="19">
        <f>-SUM(B9:B10)</f>
        <v>-1109638.4000000001</v>
      </c>
    </row>
    <row r="12" spans="1:4" ht="15" x14ac:dyDescent="0.3">
      <c r="A12" s="26"/>
      <c r="B12" s="54"/>
      <c r="C12" s="54"/>
      <c r="D12" s="22"/>
    </row>
    <row r="13" spans="1:4" ht="15.6" x14ac:dyDescent="0.3">
      <c r="A13" s="24" t="s">
        <v>12</v>
      </c>
      <c r="B13" s="54"/>
      <c r="C13" s="54"/>
      <c r="D13" s="22">
        <f>D7+D11</f>
        <v>4438553.5999999996</v>
      </c>
    </row>
    <row r="14" spans="1:4" x14ac:dyDescent="0.3">
      <c r="A14" s="54"/>
      <c r="B14" s="54"/>
      <c r="C14" s="54"/>
      <c r="D14" s="17"/>
    </row>
    <row r="15" spans="1:4" ht="15.6" x14ac:dyDescent="0.3">
      <c r="A15" s="2" t="s">
        <v>17</v>
      </c>
      <c r="B15" s="54"/>
      <c r="C15" s="54"/>
      <c r="D15" s="17"/>
    </row>
    <row r="16" spans="1:4" ht="15.6" x14ac:dyDescent="0.3">
      <c r="A16" s="2" t="s">
        <v>18</v>
      </c>
      <c r="B16" s="54"/>
      <c r="C16" s="22">
        <v>524636.1400000006</v>
      </c>
      <c r="D16" s="22"/>
    </row>
    <row r="17" spans="1:4" ht="15.6" x14ac:dyDescent="0.3">
      <c r="A17" s="2" t="s">
        <v>19</v>
      </c>
      <c r="B17" s="22">
        <f>835200+2386312+60000</f>
        <v>3281512</v>
      </c>
      <c r="C17" s="22"/>
      <c r="D17" s="22"/>
    </row>
    <row r="18" spans="1:4" ht="15.6" x14ac:dyDescent="0.3">
      <c r="A18" s="2" t="s">
        <v>20</v>
      </c>
      <c r="B18" s="19">
        <f>-835200-2385795-66000-60000-6001</f>
        <v>-3352996</v>
      </c>
      <c r="C18" s="27"/>
      <c r="D18" s="22"/>
    </row>
    <row r="19" spans="1:4" ht="15.6" x14ac:dyDescent="0.3">
      <c r="A19" s="2"/>
      <c r="B19" s="22"/>
      <c r="C19" s="19">
        <f>SUM(B17:B18)</f>
        <v>-71484</v>
      </c>
      <c r="D19" s="22"/>
    </row>
    <row r="20" spans="1:4" ht="15.6" x14ac:dyDescent="0.3">
      <c r="A20" s="2"/>
      <c r="B20" s="54"/>
      <c r="C20" s="54"/>
      <c r="D20" s="19">
        <f>SUM(C16:C19)</f>
        <v>453152.1400000006</v>
      </c>
    </row>
    <row r="21" spans="1:4" x14ac:dyDescent="0.3">
      <c r="A21" s="54"/>
      <c r="B21" s="54"/>
      <c r="C21" s="54"/>
      <c r="D21" s="17"/>
    </row>
    <row r="22" spans="1:4" ht="15.6" x14ac:dyDescent="0.3">
      <c r="A22" s="52" t="s">
        <v>3</v>
      </c>
      <c r="B22" s="28"/>
      <c r="C22" s="28"/>
      <c r="D22" s="21">
        <f>SUM(D13:D20)</f>
        <v>4891705.74</v>
      </c>
    </row>
    <row r="23" spans="1:4" ht="15.6" x14ac:dyDescent="0.3">
      <c r="A23" s="52"/>
      <c r="B23" s="54"/>
      <c r="C23" s="54"/>
      <c r="D23" s="21"/>
    </row>
    <row r="24" spans="1:4" ht="15.6" x14ac:dyDescent="0.3">
      <c r="A24" s="29" t="s">
        <v>15</v>
      </c>
      <c r="B24" s="54"/>
      <c r="C24" s="54"/>
      <c r="D24" s="30"/>
    </row>
    <row r="25" spans="1:4" ht="15.6" x14ac:dyDescent="0.3">
      <c r="A25" s="24"/>
      <c r="B25" s="54"/>
      <c r="C25" s="54"/>
      <c r="D25" s="17"/>
    </row>
    <row r="26" spans="1:4" ht="15.6" x14ac:dyDescent="0.3">
      <c r="A26" s="24" t="s">
        <v>22</v>
      </c>
      <c r="B26" s="31">
        <f>D7*20%</f>
        <v>1109638.4000000001</v>
      </c>
      <c r="C26" s="31"/>
      <c r="D26" s="17"/>
    </row>
    <row r="27" spans="1:4" ht="15.6" x14ac:dyDescent="0.3">
      <c r="A27" s="24"/>
      <c r="B27" s="54"/>
      <c r="C27" s="54"/>
      <c r="D27" s="17"/>
    </row>
    <row r="28" spans="1:4" ht="15.6" x14ac:dyDescent="0.3">
      <c r="A28" s="2" t="s">
        <v>23</v>
      </c>
      <c r="B28" s="4">
        <f>2088000*30%</f>
        <v>626400</v>
      </c>
      <c r="C28" s="4"/>
      <c r="D28" s="17"/>
    </row>
    <row r="29" spans="1:4" ht="15.6" x14ac:dyDescent="0.3">
      <c r="A29" s="2" t="s">
        <v>14</v>
      </c>
      <c r="B29" s="3"/>
      <c r="C29" s="3"/>
      <c r="D29" s="32"/>
    </row>
    <row r="30" spans="1:4" ht="15.6" x14ac:dyDescent="0.3">
      <c r="A30" s="2"/>
      <c r="B30" s="3"/>
      <c r="C30" s="3"/>
      <c r="D30" s="32"/>
    </row>
    <row r="31" spans="1:4" ht="15.6" x14ac:dyDescent="0.3">
      <c r="A31" s="2" t="s">
        <v>13</v>
      </c>
      <c r="B31" s="33">
        <v>2932617.86</v>
      </c>
      <c r="C31" s="33"/>
      <c r="D31" s="17"/>
    </row>
    <row r="32" spans="1:4" ht="15.6" x14ac:dyDescent="0.3">
      <c r="A32" s="2"/>
      <c r="B32" s="34"/>
      <c r="C32" s="34"/>
      <c r="D32" s="17"/>
    </row>
    <row r="33" spans="1:4" ht="15.6" x14ac:dyDescent="0.3">
      <c r="A33" s="2" t="s">
        <v>16</v>
      </c>
      <c r="B33" s="35">
        <v>60000</v>
      </c>
      <c r="C33" s="33"/>
      <c r="D33" s="17"/>
    </row>
    <row r="34" spans="1:4" ht="15.6" x14ac:dyDescent="0.3">
      <c r="A34" s="2"/>
      <c r="B34" s="54"/>
      <c r="C34" s="54"/>
      <c r="D34" s="17"/>
    </row>
    <row r="35" spans="1:4" ht="15.6" x14ac:dyDescent="0.3">
      <c r="A35" s="2"/>
      <c r="B35" s="54"/>
      <c r="C35" s="54"/>
      <c r="D35" s="35">
        <f>B26+B28+B31+B33</f>
        <v>4728656.26</v>
      </c>
    </row>
    <row r="36" spans="1:4" x14ac:dyDescent="0.3">
      <c r="A36" s="54"/>
      <c r="B36" s="54"/>
      <c r="C36" s="54"/>
      <c r="D36" s="17"/>
    </row>
    <row r="37" spans="1:4" ht="15.6" x14ac:dyDescent="0.3">
      <c r="A37" s="52" t="s">
        <v>4</v>
      </c>
      <c r="B37" s="54"/>
      <c r="C37" s="54"/>
      <c r="D37" s="36">
        <f>D22-D35</f>
        <v>163049.48000000045</v>
      </c>
    </row>
    <row r="38" spans="1:4" x14ac:dyDescent="0.3">
      <c r="A38" s="54"/>
      <c r="B38" s="54"/>
      <c r="C38" s="54"/>
      <c r="D38" s="17"/>
    </row>
    <row r="39" spans="1:4" x14ac:dyDescent="0.3">
      <c r="A39" s="54"/>
      <c r="B39" s="54"/>
      <c r="C39" s="54"/>
      <c r="D39" s="17"/>
    </row>
    <row r="40" spans="1:4" x14ac:dyDescent="0.3">
      <c r="A40" s="87"/>
      <c r="B40" s="87"/>
      <c r="C40" s="87"/>
      <c r="D40" s="87"/>
    </row>
    <row r="41" spans="1:4" ht="18" x14ac:dyDescent="0.3">
      <c r="A41" s="37" t="s">
        <v>5</v>
      </c>
      <c r="B41" s="54"/>
      <c r="C41" s="54"/>
      <c r="D41" s="17"/>
    </row>
    <row r="42" spans="1:4" ht="15.6" x14ac:dyDescent="0.3">
      <c r="A42" s="38" t="s">
        <v>6</v>
      </c>
      <c r="B42" s="54"/>
      <c r="C42" s="54"/>
      <c r="D42" s="17"/>
    </row>
    <row r="43" spans="1:4" ht="15.6" x14ac:dyDescent="0.3">
      <c r="A43" s="88" t="s">
        <v>7</v>
      </c>
      <c r="B43" s="88"/>
      <c r="C43" s="88"/>
      <c r="D43" s="88"/>
    </row>
    <row r="44" spans="1:4" ht="15.6" x14ac:dyDescent="0.3">
      <c r="A44" s="39" t="s">
        <v>8</v>
      </c>
      <c r="B44" s="40"/>
      <c r="C44" s="40"/>
      <c r="D44" s="41"/>
    </row>
    <row r="45" spans="1:4" ht="15.6" x14ac:dyDescent="0.3">
      <c r="A45" s="42" t="s">
        <v>9</v>
      </c>
      <c r="B45" s="54"/>
      <c r="C45" s="54"/>
      <c r="D45" s="17"/>
    </row>
    <row r="46" spans="1:4" ht="15.6" x14ac:dyDescent="0.3">
      <c r="A46" s="38" t="s">
        <v>10</v>
      </c>
      <c r="B46" s="54"/>
      <c r="C46" s="54"/>
      <c r="D46" s="17"/>
    </row>
    <row r="47" spans="1:4" x14ac:dyDescent="0.3">
      <c r="A47" s="54"/>
      <c r="B47" s="54"/>
      <c r="C47" s="54"/>
      <c r="D47" s="17"/>
    </row>
    <row r="48" spans="1:4" x14ac:dyDescent="0.3">
      <c r="A48" s="54"/>
      <c r="B48" s="54"/>
      <c r="C48" s="54"/>
      <c r="D48" s="43"/>
    </row>
    <row r="49" spans="1:4" x14ac:dyDescent="0.3">
      <c r="A49" s="54"/>
      <c r="B49" s="54"/>
      <c r="C49" s="54"/>
      <c r="D49" s="54"/>
    </row>
    <row r="50" spans="1:4" x14ac:dyDescent="0.3">
      <c r="A50" s="54"/>
      <c r="B50" s="54"/>
      <c r="C50" s="54"/>
      <c r="D50" s="44"/>
    </row>
  </sheetData>
  <mergeCells count="4">
    <mergeCell ref="A1:B1"/>
    <mergeCell ref="B5:D5"/>
    <mergeCell ref="A40:D40"/>
    <mergeCell ref="A43:D43"/>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topLeftCell="A10" workbookViewId="0">
      <selection activeCell="D8" sqref="D8"/>
    </sheetView>
  </sheetViews>
  <sheetFormatPr defaultRowHeight="14.4" x14ac:dyDescent="0.3"/>
  <cols>
    <col min="1" max="1" width="49.44140625" bestFit="1" customWidth="1"/>
    <col min="2" max="2" width="13.6640625" bestFit="1" customWidth="1"/>
    <col min="3" max="3" width="11.6640625" bestFit="1" customWidth="1"/>
    <col min="4" max="4" width="12.88671875" bestFit="1" customWidth="1"/>
    <col min="7" max="7" width="13.33203125" bestFit="1" customWidth="1"/>
  </cols>
  <sheetData>
    <row r="1" spans="1:7" ht="15.6" x14ac:dyDescent="0.3">
      <c r="A1" s="85" t="s">
        <v>0</v>
      </c>
      <c r="B1" s="85"/>
      <c r="C1" s="55"/>
      <c r="D1" s="17"/>
    </row>
    <row r="2" spans="1:7" ht="15" x14ac:dyDescent="0.3">
      <c r="A2" s="57"/>
      <c r="B2" s="27"/>
      <c r="C2" s="27"/>
      <c r="D2" s="17"/>
    </row>
    <row r="3" spans="1:7" x14ac:dyDescent="0.3">
      <c r="A3" s="57"/>
      <c r="B3" s="51"/>
      <c r="C3" s="51"/>
      <c r="D3" s="17"/>
    </row>
    <row r="4" spans="1:7" ht="15.6" x14ac:dyDescent="0.3">
      <c r="A4" s="55" t="s">
        <v>1</v>
      </c>
      <c r="B4" s="57"/>
      <c r="C4" s="57"/>
      <c r="D4" s="17"/>
    </row>
    <row r="5" spans="1:7" ht="15.6" x14ac:dyDescent="0.3">
      <c r="A5" s="57"/>
      <c r="B5" s="86">
        <v>2017</v>
      </c>
      <c r="C5" s="86"/>
      <c r="D5" s="86"/>
    </row>
    <row r="6" spans="1:7" ht="15.6" x14ac:dyDescent="0.3">
      <c r="A6" s="57"/>
      <c r="B6" s="56" t="s">
        <v>2</v>
      </c>
      <c r="C6" s="56"/>
      <c r="D6" s="21" t="s">
        <v>2</v>
      </c>
    </row>
    <row r="7" spans="1:7" ht="15.6" x14ac:dyDescent="0.3">
      <c r="A7" s="2" t="s">
        <v>24</v>
      </c>
      <c r="B7" s="57"/>
      <c r="C7" s="57"/>
      <c r="D7" s="22">
        <v>9414731</v>
      </c>
      <c r="G7" s="63">
        <f>D7*0.2</f>
        <v>1882946.2000000002</v>
      </c>
    </row>
    <row r="8" spans="1:7" s="9" customFormat="1" ht="15.6" x14ac:dyDescent="0.3">
      <c r="A8" s="2"/>
      <c r="B8" s="60"/>
      <c r="C8" s="60"/>
      <c r="D8" s="22"/>
      <c r="G8" s="61">
        <v>1109638</v>
      </c>
    </row>
    <row r="9" spans="1:7" ht="15.6" x14ac:dyDescent="0.3">
      <c r="A9" s="2" t="s">
        <v>31</v>
      </c>
      <c r="B9" s="22">
        <f>D7*0.2-1109638</f>
        <v>773308.20000000019</v>
      </c>
      <c r="C9" s="57"/>
      <c r="D9" s="22"/>
      <c r="G9" s="63">
        <f>G7-G8</f>
        <v>773308.20000000019</v>
      </c>
    </row>
    <row r="10" spans="1:7" ht="16.2" customHeight="1" x14ac:dyDescent="0.3">
      <c r="A10" s="2"/>
      <c r="B10" s="23"/>
      <c r="C10" s="23"/>
      <c r="D10" s="22"/>
    </row>
    <row r="11" spans="1:7" ht="15.6" x14ac:dyDescent="0.3">
      <c r="A11" s="24"/>
      <c r="B11" s="25"/>
      <c r="C11" s="25"/>
      <c r="D11" s="19">
        <f>-SUM(B9:B10)</f>
        <v>-773308.20000000019</v>
      </c>
    </row>
    <row r="12" spans="1:7" ht="15" x14ac:dyDescent="0.3">
      <c r="A12" s="26"/>
      <c r="B12" s="57"/>
      <c r="C12" s="57"/>
      <c r="D12" s="22"/>
    </row>
    <row r="13" spans="1:7" ht="15.6" x14ac:dyDescent="0.3">
      <c r="A13" s="24" t="s">
        <v>12</v>
      </c>
      <c r="B13" s="57"/>
      <c r="C13" s="57"/>
      <c r="D13" s="22">
        <f>SUM(D7:D11)</f>
        <v>8641422.8000000007</v>
      </c>
    </row>
    <row r="14" spans="1:7" x14ac:dyDescent="0.3">
      <c r="A14" s="57"/>
      <c r="B14" s="58"/>
      <c r="C14" s="58"/>
      <c r="D14" s="17"/>
    </row>
    <row r="15" spans="1:7" ht="15.6" x14ac:dyDescent="0.3">
      <c r="A15" s="2" t="s">
        <v>17</v>
      </c>
      <c r="B15" s="58"/>
      <c r="C15" s="58"/>
      <c r="D15" s="17"/>
    </row>
    <row r="16" spans="1:7" ht="15.6" x14ac:dyDescent="0.3">
      <c r="A16" s="2" t="s">
        <v>25</v>
      </c>
      <c r="B16" s="58"/>
      <c r="C16" s="22">
        <v>163049</v>
      </c>
      <c r="D16" s="22"/>
    </row>
    <row r="17" spans="1:7" ht="15.6" x14ac:dyDescent="0.3">
      <c r="A17" s="2" t="s">
        <v>26</v>
      </c>
      <c r="B17" s="22">
        <f>4728656</f>
        <v>4728656</v>
      </c>
      <c r="C17" s="22"/>
      <c r="D17" s="22"/>
    </row>
    <row r="18" spans="1:7" ht="15.6" x14ac:dyDescent="0.3">
      <c r="A18" s="2" t="s">
        <v>27</v>
      </c>
      <c r="B18" s="19">
        <f>-(2988672.61+790799.99-3)-1109638</f>
        <v>-4889107.5999999996</v>
      </c>
      <c r="C18" s="27"/>
      <c r="D18" s="22"/>
    </row>
    <row r="19" spans="1:7" ht="15.6" x14ac:dyDescent="0.3">
      <c r="A19" s="2"/>
      <c r="B19" s="22"/>
      <c r="C19" s="19">
        <f>SUM(B17:B18)</f>
        <v>-160451.59999999963</v>
      </c>
      <c r="D19" s="22"/>
    </row>
    <row r="20" spans="1:7" ht="15.6" x14ac:dyDescent="0.3">
      <c r="A20" s="2"/>
      <c r="B20" s="58"/>
      <c r="C20" s="58"/>
      <c r="D20" s="19">
        <f>SUM(C16:C19)</f>
        <v>2597.4000000003725</v>
      </c>
    </row>
    <row r="21" spans="1:7" x14ac:dyDescent="0.3">
      <c r="A21" s="57"/>
      <c r="B21" s="57"/>
      <c r="C21" s="57"/>
      <c r="D21" s="17"/>
    </row>
    <row r="22" spans="1:7" ht="15.6" x14ac:dyDescent="0.3">
      <c r="A22" s="55" t="s">
        <v>3</v>
      </c>
      <c r="B22" s="28"/>
      <c r="C22" s="28"/>
      <c r="D22" s="21">
        <f>SUM(D13:D20)</f>
        <v>8644020.2000000011</v>
      </c>
      <c r="G22" s="8">
        <f>D22-2597</f>
        <v>8641423.2000000011</v>
      </c>
    </row>
    <row r="23" spans="1:7" ht="15.6" x14ac:dyDescent="0.3">
      <c r="A23" s="55"/>
      <c r="B23" s="57"/>
      <c r="C23" s="57"/>
      <c r="D23" s="21"/>
    </row>
    <row r="24" spans="1:7" ht="15.6" x14ac:dyDescent="0.3">
      <c r="A24" s="29" t="s">
        <v>15</v>
      </c>
      <c r="B24" s="57"/>
      <c r="C24" s="57"/>
      <c r="D24" s="30"/>
    </row>
    <row r="25" spans="1:7" ht="15.6" x14ac:dyDescent="0.3">
      <c r="A25" s="24"/>
      <c r="B25" s="57"/>
      <c r="C25" s="57"/>
      <c r="D25" s="17"/>
    </row>
    <row r="26" spans="1:7" ht="15.6" x14ac:dyDescent="0.3">
      <c r="A26" s="24"/>
      <c r="B26" s="59"/>
      <c r="C26" s="31"/>
      <c r="D26" s="17"/>
    </row>
    <row r="27" spans="1:7" ht="15.6" x14ac:dyDescent="0.3">
      <c r="A27" s="24" t="s">
        <v>30</v>
      </c>
      <c r="B27" s="31">
        <f>D7*50%-B9</f>
        <v>3934057.3</v>
      </c>
      <c r="C27" s="57"/>
      <c r="D27" s="17"/>
    </row>
    <row r="28" spans="1:7" ht="15.6" x14ac:dyDescent="0.3">
      <c r="A28" s="2" t="s">
        <v>29</v>
      </c>
      <c r="B28" s="4">
        <f>2088000*40%</f>
        <v>835200</v>
      </c>
      <c r="C28" s="4"/>
      <c r="D28" s="17"/>
    </row>
    <row r="29" spans="1:7" ht="15.6" x14ac:dyDescent="0.3">
      <c r="A29" s="2" t="s">
        <v>14</v>
      </c>
      <c r="B29" s="3"/>
      <c r="C29" s="3"/>
      <c r="D29" s="32"/>
    </row>
    <row r="30" spans="1:7" ht="15.6" x14ac:dyDescent="0.3">
      <c r="A30" s="2"/>
      <c r="B30" s="3"/>
      <c r="C30" s="3"/>
      <c r="D30" s="32"/>
    </row>
    <row r="31" spans="1:7" ht="15.6" x14ac:dyDescent="0.3">
      <c r="A31" s="2" t="s">
        <v>13</v>
      </c>
      <c r="B31" s="33">
        <v>2309625.56</v>
      </c>
      <c r="C31" s="33"/>
      <c r="D31" s="17"/>
    </row>
    <row r="32" spans="1:7" ht="15.6" x14ac:dyDescent="0.3">
      <c r="A32" s="2" t="s">
        <v>28</v>
      </c>
      <c r="B32" s="33">
        <v>60000</v>
      </c>
      <c r="C32" s="34"/>
      <c r="D32" s="17"/>
    </row>
    <row r="33" spans="1:4" ht="15.6" x14ac:dyDescent="0.3">
      <c r="A33" s="2" t="s">
        <v>16</v>
      </c>
      <c r="B33" s="35">
        <v>60000</v>
      </c>
      <c r="C33" s="33"/>
      <c r="D33" s="17"/>
    </row>
    <row r="34" spans="1:4" ht="15.6" x14ac:dyDescent="0.3">
      <c r="A34" s="2"/>
      <c r="B34" s="57"/>
      <c r="C34" s="57"/>
      <c r="D34" s="17"/>
    </row>
    <row r="35" spans="1:4" ht="15.6" x14ac:dyDescent="0.3">
      <c r="A35" s="2"/>
      <c r="B35" s="57"/>
      <c r="C35" s="57"/>
      <c r="D35" s="35">
        <f>SUM(B26:B33)</f>
        <v>7198882.8599999994</v>
      </c>
    </row>
    <row r="36" spans="1:4" x14ac:dyDescent="0.3">
      <c r="A36" s="57"/>
      <c r="B36" s="57"/>
      <c r="C36" s="57"/>
      <c r="D36" s="17"/>
    </row>
    <row r="37" spans="1:4" ht="15.6" x14ac:dyDescent="0.3">
      <c r="A37" s="55" t="s">
        <v>4</v>
      </c>
      <c r="B37" s="57"/>
      <c r="C37" s="57"/>
      <c r="D37" s="36">
        <f>D22-D35</f>
        <v>1445137.3400000017</v>
      </c>
    </row>
    <row r="38" spans="1:4" x14ac:dyDescent="0.3">
      <c r="A38" s="57"/>
      <c r="B38" s="57"/>
      <c r="C38" s="57"/>
      <c r="D38" s="17"/>
    </row>
    <row r="39" spans="1:4" x14ac:dyDescent="0.3">
      <c r="A39" s="37"/>
      <c r="B39" s="57"/>
      <c r="C39" s="57"/>
      <c r="D39" s="17"/>
    </row>
    <row r="40" spans="1:4" ht="15.6" x14ac:dyDescent="0.3">
      <c r="A40" s="38"/>
      <c r="B40" s="57"/>
      <c r="C40" s="57"/>
      <c r="D40" s="17"/>
    </row>
    <row r="41" spans="1:4" ht="15.6" x14ac:dyDescent="0.3">
      <c r="A41" s="88"/>
      <c r="B41" s="88"/>
      <c r="C41" s="88"/>
      <c r="D41" s="88"/>
    </row>
    <row r="42" spans="1:4" ht="15.6" x14ac:dyDescent="0.3">
      <c r="A42" s="39"/>
      <c r="B42" s="40"/>
      <c r="C42" s="40"/>
      <c r="D42" s="41"/>
    </row>
    <row r="43" spans="1:4" ht="15.6" x14ac:dyDescent="0.3">
      <c r="A43" s="42"/>
      <c r="B43" s="57"/>
      <c r="C43" s="57"/>
      <c r="D43" s="17"/>
    </row>
    <row r="44" spans="1:4" ht="15.6" x14ac:dyDescent="0.3">
      <c r="A44" s="38"/>
      <c r="B44" s="57"/>
      <c r="C44" s="57"/>
      <c r="D44" s="17"/>
    </row>
    <row r="45" spans="1:4" x14ac:dyDescent="0.3">
      <c r="A45" s="57"/>
      <c r="B45" s="57"/>
      <c r="C45" s="57"/>
      <c r="D45" s="17"/>
    </row>
    <row r="46" spans="1:4" x14ac:dyDescent="0.3">
      <c r="A46" s="57"/>
      <c r="B46" s="57"/>
      <c r="C46" s="57"/>
      <c r="D46" s="43"/>
    </row>
    <row r="47" spans="1:4" x14ac:dyDescent="0.3">
      <c r="A47" s="57"/>
      <c r="B47" s="57"/>
      <c r="C47" s="57"/>
      <c r="D47" s="57"/>
    </row>
    <row r="48" spans="1:4" x14ac:dyDescent="0.3">
      <c r="A48" s="57"/>
      <c r="B48" s="57"/>
      <c r="C48" s="57"/>
      <c r="D48" s="62"/>
    </row>
    <row r="49" spans="1:4" ht="15.6" x14ac:dyDescent="0.3">
      <c r="A49" s="9"/>
      <c r="B49" s="9"/>
      <c r="C49" s="9"/>
      <c r="D49" s="72">
        <v>6446067</v>
      </c>
    </row>
    <row r="50" spans="1:4" x14ac:dyDescent="0.3">
      <c r="A50" s="9"/>
      <c r="B50" s="9"/>
      <c r="C50" s="9"/>
      <c r="D50" s="8">
        <v>6246506</v>
      </c>
    </row>
    <row r="51" spans="1:4" x14ac:dyDescent="0.3">
      <c r="A51" s="9"/>
      <c r="B51" s="9"/>
      <c r="C51" s="9"/>
      <c r="D51" s="8">
        <f>D49-D50</f>
        <v>199561</v>
      </c>
    </row>
    <row r="52" spans="1:4" x14ac:dyDescent="0.3">
      <c r="A52" s="9"/>
      <c r="B52" s="9"/>
      <c r="C52" s="9"/>
      <c r="D52" s="9"/>
    </row>
    <row r="53" spans="1:4" x14ac:dyDescent="0.3">
      <c r="A53" s="9"/>
      <c r="B53" s="9"/>
      <c r="C53" s="9"/>
      <c r="D53" s="9"/>
    </row>
  </sheetData>
  <mergeCells count="3">
    <mergeCell ref="A1:B1"/>
    <mergeCell ref="B5:D5"/>
    <mergeCell ref="A41:D41"/>
  </mergeCells>
  <pageMargins left="0.7" right="0.7" top="0.75" bottom="0.75" header="0.3" footer="0.3"/>
  <pageSetup scale="105" orientation="portrait" horizontalDpi="4294967293" verticalDpi="4294967293"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9"/>
  <sheetViews>
    <sheetView tabSelected="1" workbookViewId="0">
      <selection activeCell="A5" sqref="A5"/>
    </sheetView>
  </sheetViews>
  <sheetFormatPr defaultColWidth="9.109375" defaultRowHeight="14.4" x14ac:dyDescent="0.3"/>
  <cols>
    <col min="1" max="1" width="49.44140625" style="75" bestFit="1" customWidth="1"/>
    <col min="2" max="2" width="13.6640625" style="75" bestFit="1" customWidth="1"/>
    <col min="3" max="3" width="12.88671875" style="75" bestFit="1" customWidth="1"/>
    <col min="4" max="4" width="13.6640625" style="75" bestFit="1" customWidth="1"/>
    <col min="5" max="5" width="13.33203125" style="75" bestFit="1" customWidth="1"/>
    <col min="6" max="6" width="9.109375" style="75"/>
    <col min="7" max="9" width="23.44140625" style="75" bestFit="1" customWidth="1"/>
    <col min="10" max="10" width="14.5546875" style="75" bestFit="1" customWidth="1"/>
    <col min="11" max="11" width="12.6640625" style="75" bestFit="1" customWidth="1"/>
    <col min="12" max="12" width="9.109375" style="75"/>
    <col min="13" max="13" width="14.5546875" style="75" bestFit="1" customWidth="1"/>
    <col min="14" max="14" width="13.33203125" style="75" bestFit="1" customWidth="1"/>
    <col min="15" max="16384" width="9.109375" style="75"/>
  </cols>
  <sheetData>
    <row r="1" spans="1:14" ht="15.6" x14ac:dyDescent="0.3">
      <c r="A1" s="85" t="s">
        <v>0</v>
      </c>
      <c r="B1" s="85"/>
      <c r="C1" s="73"/>
      <c r="D1" s="17"/>
    </row>
    <row r="2" spans="1:14" ht="15" x14ac:dyDescent="0.3">
      <c r="B2" s="27"/>
      <c r="C2" s="27"/>
      <c r="D2" s="17"/>
    </row>
    <row r="3" spans="1:14" x14ac:dyDescent="0.3">
      <c r="B3" s="51"/>
      <c r="C3" s="51"/>
      <c r="D3" s="17"/>
    </row>
    <row r="4" spans="1:14" ht="15.6" x14ac:dyDescent="0.3">
      <c r="A4" s="73" t="s">
        <v>1</v>
      </c>
      <c r="D4" s="17"/>
    </row>
    <row r="5" spans="1:14" ht="15.6" x14ac:dyDescent="0.3">
      <c r="B5" s="86">
        <v>2018</v>
      </c>
      <c r="C5" s="86"/>
      <c r="D5" s="86"/>
    </row>
    <row r="6" spans="1:14" ht="15.6" x14ac:dyDescent="0.3">
      <c r="B6" s="74" t="s">
        <v>2</v>
      </c>
      <c r="C6" s="74"/>
      <c r="D6" s="21" t="s">
        <v>2</v>
      </c>
    </row>
    <row r="7" spans="1:14" ht="15.6" x14ac:dyDescent="0.3">
      <c r="A7" s="2" t="s">
        <v>35</v>
      </c>
      <c r="D7" s="22">
        <v>2384344</v>
      </c>
      <c r="F7" s="28"/>
      <c r="J7" s="64"/>
      <c r="K7" s="64"/>
      <c r="M7" s="65"/>
      <c r="N7" s="65"/>
    </row>
    <row r="8" spans="1:14" ht="15.6" x14ac:dyDescent="0.3">
      <c r="A8" s="2"/>
      <c r="D8" s="22"/>
      <c r="G8" s="76"/>
      <c r="J8" s="40"/>
      <c r="K8" s="40"/>
      <c r="M8" s="65"/>
      <c r="N8" s="65"/>
    </row>
    <row r="9" spans="1:14" ht="15.6" x14ac:dyDescent="0.3">
      <c r="A9" s="2" t="s">
        <v>38</v>
      </c>
      <c r="B9" s="22">
        <f>D7*0.2</f>
        <v>476868.80000000005</v>
      </c>
      <c r="D9" s="22"/>
      <c r="G9" s="77"/>
      <c r="J9" s="66"/>
      <c r="K9" s="66"/>
      <c r="M9" s="65"/>
      <c r="N9" s="65"/>
    </row>
    <row r="10" spans="1:14" ht="15.6" x14ac:dyDescent="0.3">
      <c r="A10" s="24"/>
      <c r="B10" s="25"/>
      <c r="C10" s="25"/>
      <c r="D10" s="19">
        <f>-SUM(B9:B9)</f>
        <v>-476868.80000000005</v>
      </c>
      <c r="G10" s="77"/>
      <c r="J10" s="66"/>
      <c r="K10" s="66"/>
      <c r="M10" s="65"/>
      <c r="N10" s="65"/>
    </row>
    <row r="11" spans="1:14" ht="15.6" x14ac:dyDescent="0.3">
      <c r="A11" s="24" t="s">
        <v>12</v>
      </c>
      <c r="D11" s="22">
        <f>SUM(D7:D10)</f>
        <v>1907475.2</v>
      </c>
      <c r="J11" s="66"/>
      <c r="K11" s="66"/>
      <c r="M11" s="65"/>
      <c r="N11" s="65"/>
    </row>
    <row r="12" spans="1:14" ht="15" x14ac:dyDescent="0.3">
      <c r="D12" s="17"/>
      <c r="G12" s="76"/>
      <c r="J12" s="67"/>
      <c r="K12" s="67"/>
      <c r="M12" s="65"/>
      <c r="N12" s="65"/>
    </row>
    <row r="13" spans="1:14" ht="15.6" x14ac:dyDescent="0.3">
      <c r="A13" s="2" t="s">
        <v>32</v>
      </c>
      <c r="C13" s="22">
        <v>1445137</v>
      </c>
      <c r="D13" s="22"/>
      <c r="G13" s="77"/>
      <c r="J13" s="66"/>
      <c r="K13" s="66"/>
      <c r="M13" s="65"/>
      <c r="N13" s="65"/>
    </row>
    <row r="14" spans="1:14" ht="15.6" x14ac:dyDescent="0.3">
      <c r="A14" s="2" t="s">
        <v>33</v>
      </c>
      <c r="B14" s="22">
        <v>7198883</v>
      </c>
      <c r="C14" s="22"/>
      <c r="D14" s="22"/>
      <c r="G14" s="76"/>
      <c r="J14" s="66"/>
      <c r="K14" s="66"/>
      <c r="M14" s="65"/>
      <c r="N14" s="65"/>
    </row>
    <row r="15" spans="1:14" ht="15.6" x14ac:dyDescent="0.3">
      <c r="A15" s="2" t="s">
        <v>34</v>
      </c>
      <c r="B15" s="19">
        <f>-827200-2226746-14500-120000-4707365+773307</f>
        <v>-7122504</v>
      </c>
      <c r="C15" s="27"/>
      <c r="D15" s="22"/>
      <c r="G15" s="77"/>
      <c r="J15" s="67"/>
      <c r="K15" s="67"/>
      <c r="M15" s="65"/>
      <c r="N15" s="65"/>
    </row>
    <row r="16" spans="1:14" ht="15.6" x14ac:dyDescent="0.3">
      <c r="A16" s="2"/>
      <c r="B16" s="22"/>
      <c r="C16" s="19">
        <f>SUM(B14:B15)</f>
        <v>76379</v>
      </c>
      <c r="D16" s="22"/>
      <c r="H16" s="76"/>
      <c r="J16" s="68"/>
      <c r="K16" s="68"/>
      <c r="M16" s="65"/>
      <c r="N16" s="65"/>
    </row>
    <row r="17" spans="1:14" ht="15.6" x14ac:dyDescent="0.3">
      <c r="A17" s="2"/>
      <c r="D17" s="19">
        <f>SUM(C13:C16)</f>
        <v>1521516</v>
      </c>
      <c r="J17" s="45"/>
      <c r="K17" s="69"/>
      <c r="M17" s="65"/>
      <c r="N17" s="65"/>
    </row>
    <row r="18" spans="1:14" ht="15.6" x14ac:dyDescent="0.3">
      <c r="A18" s="73" t="s">
        <v>3</v>
      </c>
      <c r="B18" s="28"/>
      <c r="C18" s="28"/>
      <c r="D18" s="21">
        <f>SUM(D11:D17)</f>
        <v>3428991.2</v>
      </c>
    </row>
    <row r="19" spans="1:14" ht="15.6" x14ac:dyDescent="0.3">
      <c r="A19" s="73"/>
      <c r="D19" s="21"/>
    </row>
    <row r="20" spans="1:14" ht="15.6" x14ac:dyDescent="0.3">
      <c r="A20" s="29" t="s">
        <v>15</v>
      </c>
      <c r="D20" s="30"/>
    </row>
    <row r="21" spans="1:14" ht="15.6" x14ac:dyDescent="0.3">
      <c r="A21" s="24"/>
      <c r="D21" s="17"/>
      <c r="J21" s="66"/>
      <c r="M21" s="66"/>
    </row>
    <row r="22" spans="1:14" ht="15.6" x14ac:dyDescent="0.3">
      <c r="A22" s="24"/>
      <c r="B22" s="59"/>
      <c r="C22" s="31"/>
      <c r="D22" s="17"/>
      <c r="J22" s="66"/>
      <c r="M22" s="66"/>
    </row>
    <row r="23" spans="1:14" ht="15.6" x14ac:dyDescent="0.3">
      <c r="A23" s="24" t="s">
        <v>22</v>
      </c>
      <c r="B23" s="31">
        <f>D7*20%</f>
        <v>476868.80000000005</v>
      </c>
      <c r="D23" s="17"/>
      <c r="J23" s="40"/>
      <c r="M23" s="40"/>
    </row>
    <row r="24" spans="1:14" ht="23.4" x14ac:dyDescent="0.45">
      <c r="A24" s="2" t="s">
        <v>39</v>
      </c>
      <c r="B24" s="4">
        <f>2137000*14%</f>
        <v>299180</v>
      </c>
      <c r="C24" s="4"/>
      <c r="D24" s="17"/>
      <c r="G24" s="78"/>
      <c r="H24" s="79"/>
      <c r="I24" s="79"/>
      <c r="J24" s="66"/>
      <c r="M24" s="66"/>
    </row>
    <row r="25" spans="1:14" ht="23.4" x14ac:dyDescent="0.45">
      <c r="A25" s="2" t="s">
        <v>36</v>
      </c>
      <c r="B25" s="3"/>
      <c r="C25" s="3"/>
      <c r="D25" s="32"/>
      <c r="G25" s="78"/>
      <c r="H25" s="78"/>
      <c r="I25" s="78"/>
      <c r="J25" s="67"/>
      <c r="M25" s="66"/>
    </row>
    <row r="26" spans="1:14" ht="23.4" x14ac:dyDescent="0.45">
      <c r="A26" s="2" t="s">
        <v>37</v>
      </c>
      <c r="B26" s="33">
        <f>8635068.25-7342574.42</f>
        <v>1292493.83</v>
      </c>
      <c r="C26" s="33"/>
      <c r="D26" s="17"/>
      <c r="G26" s="80"/>
      <c r="H26" s="81"/>
      <c r="I26" s="81"/>
      <c r="J26" s="66"/>
      <c r="M26" s="66"/>
    </row>
    <row r="27" spans="1:14" ht="23.4" x14ac:dyDescent="0.45">
      <c r="A27" s="2" t="s">
        <v>16</v>
      </c>
      <c r="B27" s="35">
        <v>60000</v>
      </c>
      <c r="C27" s="33"/>
      <c r="D27" s="17"/>
      <c r="G27" s="80"/>
      <c r="H27" s="82"/>
      <c r="I27" s="82"/>
      <c r="J27" s="67"/>
      <c r="M27" s="67"/>
    </row>
    <row r="28" spans="1:14" ht="23.4" x14ac:dyDescent="0.45">
      <c r="A28" s="2"/>
      <c r="D28" s="35">
        <f>SUM(B22:B27)</f>
        <v>2128542.63</v>
      </c>
      <c r="G28" s="80"/>
      <c r="H28" s="80"/>
      <c r="I28" s="80"/>
      <c r="J28" s="66"/>
      <c r="M28" s="66"/>
    </row>
    <row r="29" spans="1:14" ht="23.4" x14ac:dyDescent="0.45">
      <c r="A29" s="73" t="s">
        <v>4</v>
      </c>
      <c r="D29" s="36">
        <f>D18-D28</f>
        <v>1300448.5700000003</v>
      </c>
      <c r="G29" s="80"/>
      <c r="H29" s="80"/>
      <c r="I29" s="80"/>
      <c r="J29" s="68"/>
      <c r="M29" s="68"/>
    </row>
    <row r="30" spans="1:14" ht="23.4" x14ac:dyDescent="0.45">
      <c r="D30" s="17"/>
      <c r="G30" s="82"/>
      <c r="H30" s="82"/>
      <c r="I30" s="82"/>
      <c r="J30" s="70"/>
      <c r="K30" s="45"/>
      <c r="M30" s="45"/>
    </row>
    <row r="31" spans="1:14" ht="23.4" x14ac:dyDescent="0.45">
      <c r="G31" s="83"/>
      <c r="H31" s="83"/>
      <c r="I31" s="82"/>
      <c r="J31" s="71"/>
    </row>
    <row r="32" spans="1:14" ht="23.4" x14ac:dyDescent="0.45">
      <c r="G32" s="83"/>
      <c r="H32" s="83"/>
      <c r="I32" s="82"/>
      <c r="J32" s="70"/>
    </row>
    <row r="33" spans="2:8" ht="23.4" x14ac:dyDescent="0.45">
      <c r="G33" s="80"/>
      <c r="H33" s="82"/>
    </row>
    <row r="34" spans="2:8" ht="23.4" x14ac:dyDescent="0.45">
      <c r="G34" s="80"/>
      <c r="H34" s="80"/>
    </row>
    <row r="35" spans="2:8" x14ac:dyDescent="0.3">
      <c r="D35" s="76"/>
      <c r="E35" s="77"/>
    </row>
    <row r="36" spans="2:8" x14ac:dyDescent="0.3">
      <c r="B36" s="84"/>
      <c r="C36" s="84"/>
      <c r="D36" s="77"/>
      <c r="E36" s="77"/>
    </row>
    <row r="37" spans="2:8" x14ac:dyDescent="0.3">
      <c r="D37" s="77"/>
    </row>
    <row r="38" spans="2:8" x14ac:dyDescent="0.3">
      <c r="D38" s="77"/>
    </row>
    <row r="39" spans="2:8" x14ac:dyDescent="0.3">
      <c r="G39" s="76"/>
    </row>
  </sheetData>
  <mergeCells count="2">
    <mergeCell ref="A1:B1"/>
    <mergeCell ref="B5:D5"/>
  </mergeCells>
  <pageMargins left="0.7" right="0.7" top="0.75" bottom="0.75" header="0.3" footer="0.3"/>
  <pageSetup scale="8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2016</vt:lpstr>
      <vt:lpstr>2017</vt:lpstr>
      <vt:lpstr>2018</vt:lpstr>
      <vt:lpstr>2019</vt:lpstr>
    </vt:vector>
  </TitlesOfParts>
  <Company>GraceKennedy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Hope Mowatt</dc:creator>
  <cp:lastModifiedBy>Hope Mowatt</cp:lastModifiedBy>
  <cp:lastPrinted>2019-06-11T20:31:06Z</cp:lastPrinted>
  <dcterms:created xsi:type="dcterms:W3CDTF">2013-03-27T19:55:23Z</dcterms:created>
  <dcterms:modified xsi:type="dcterms:W3CDTF">2019-06-12T15:02:44Z</dcterms:modified>
</cp:coreProperties>
</file>